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i\ascomforma\corsi\GOL_2025nov_2025-10-0\"/>
    </mc:Choice>
  </mc:AlternateContent>
  <xr:revisionPtr revIDLastSave="0" documentId="13_ncr:1_{5FB5CEB1-C195-4236-BD52-F7B4BACABFD4}" xr6:coauthVersionLast="47" xr6:coauthVersionMax="47" xr10:uidLastSave="{00000000-0000-0000-0000-000000000000}"/>
  <bookViews>
    <workbookView xWindow="-120" yWindow="-120" windowWidth="20640" windowHeight="11040" tabRatio="705" xr2:uid="{71D6FEDB-8B71-47F7-AD32-95A2CBD9E9C9}"/>
  </bookViews>
  <sheets>
    <sheet name="Mezzi" sheetId="2" r:id="rId1"/>
    <sheet name="Personale" sheetId="1" r:id="rId2"/>
    <sheet name="Dati contabili" sheetId="3" r:id="rId3"/>
    <sheet name="Prove" sheetId="4" r:id="rId4"/>
  </sheets>
  <definedNames>
    <definedName name="_xlnm._FilterDatabase" localSheetId="1" hidden="1">Personale!$A$1:$O$8</definedName>
    <definedName name="aliquotaIRPEF">'Dati contabili'!$B$1</definedName>
    <definedName name="bonusdipendenti">'Dati contabili'!$B$2</definedName>
    <definedName name="ruoloBonusDipendente">'Dati contabili'!$B$4</definedName>
    <definedName name="sogliaoremese">'Dati contabili'!$B$5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2" l="1"/>
  <c r="K3" i="2" s="1"/>
  <c r="M4" i="2"/>
  <c r="K4" i="2" s="1"/>
  <c r="M2" i="2"/>
  <c r="K2" i="2" s="1"/>
  <c r="L3" i="2"/>
  <c r="L2" i="2"/>
  <c r="L4" i="2"/>
  <c r="K8" i="1"/>
  <c r="L5" i="1"/>
  <c r="M5" i="1" s="1"/>
  <c r="L4" i="1"/>
  <c r="M4" i="1" s="1"/>
  <c r="L6" i="1"/>
  <c r="M6" i="1" s="1"/>
  <c r="L3" i="1"/>
  <c r="M3" i="1" s="1"/>
  <c r="L2" i="1"/>
  <c r="M2" i="1" s="1"/>
  <c r="L7" i="1"/>
  <c r="M7" i="1" s="1"/>
  <c r="N4" i="1" l="1"/>
  <c r="O4" i="1" s="1"/>
  <c r="N2" i="1"/>
  <c r="O2" i="1" s="1"/>
  <c r="N3" i="1"/>
  <c r="O3" i="1" s="1"/>
  <c r="N6" i="1"/>
  <c r="O6" i="1" s="1"/>
  <c r="N7" i="1"/>
  <c r="O7" i="1" s="1"/>
  <c r="M8" i="1"/>
  <c r="L8" i="1"/>
  <c r="N5" i="1"/>
  <c r="O5" i="1" s="1"/>
  <c r="O8" i="1" l="1"/>
  <c r="N8" i="1"/>
</calcChain>
</file>

<file path=xl/sharedStrings.xml><?xml version="1.0" encoding="utf-8"?>
<sst xmlns="http://schemas.openxmlformats.org/spreadsheetml/2006/main" count="129" uniqueCount="106">
  <si>
    <t>Nome</t>
  </si>
  <si>
    <t>Cognome</t>
  </si>
  <si>
    <t>Via</t>
  </si>
  <si>
    <t>Cap</t>
  </si>
  <si>
    <t>Città</t>
  </si>
  <si>
    <t>Telefono</t>
  </si>
  <si>
    <t>Data di nascita</t>
  </si>
  <si>
    <t>Luigi</t>
  </si>
  <si>
    <t>Tuberga</t>
  </si>
  <si>
    <t>Tevere, 56</t>
  </si>
  <si>
    <t>Borgo San Dalmazzo</t>
  </si>
  <si>
    <t>Antonio</t>
  </si>
  <si>
    <t>Bianchi</t>
  </si>
  <si>
    <t>Arno, 356</t>
  </si>
  <si>
    <t>Roma</t>
  </si>
  <si>
    <t>Maria</t>
  </si>
  <si>
    <t>Giraudo</t>
  </si>
  <si>
    <t>P.za Galimberti, 10</t>
  </si>
  <si>
    <t>Cuneo</t>
  </si>
  <si>
    <t>00200</t>
  </si>
  <si>
    <t>061589674</t>
  </si>
  <si>
    <t>0171606060</t>
  </si>
  <si>
    <t>Luogo di nascita</t>
  </si>
  <si>
    <t>Antonella</t>
  </si>
  <si>
    <t>Pellegrino</t>
  </si>
  <si>
    <t>Tornaforte, 14A</t>
  </si>
  <si>
    <t>Castelnuovo Garfagnana</t>
  </si>
  <si>
    <t>Firenze</t>
  </si>
  <si>
    <t>Mariella</t>
  </si>
  <si>
    <t>Bergese</t>
  </si>
  <si>
    <t>Borgo Panigale, 4</t>
  </si>
  <si>
    <t>Consilina, 1456</t>
  </si>
  <si>
    <t>00201</t>
  </si>
  <si>
    <t>064568315</t>
  </si>
  <si>
    <t>Modello</t>
  </si>
  <si>
    <t>Marca</t>
  </si>
  <si>
    <t>Targa</t>
  </si>
  <si>
    <t>Data ultima revisione</t>
  </si>
  <si>
    <t>Data pagamento bollo</t>
  </si>
  <si>
    <t>Km percorsi</t>
  </si>
  <si>
    <t>Costo acquisto</t>
  </si>
  <si>
    <t>Tipo cambio</t>
  </si>
  <si>
    <t>Valore ammortizzato</t>
  </si>
  <si>
    <t>Valore bene</t>
  </si>
  <si>
    <t>FA099WA</t>
  </si>
  <si>
    <t>Doblo</t>
  </si>
  <si>
    <t>Fiat</t>
  </si>
  <si>
    <t>Automatico</t>
  </si>
  <si>
    <t>GW001KA</t>
  </si>
  <si>
    <t>Caddy</t>
  </si>
  <si>
    <t>Wolkvagen</t>
  </si>
  <si>
    <t>DM932EC</t>
  </si>
  <si>
    <t>Master</t>
  </si>
  <si>
    <t>Renault</t>
  </si>
  <si>
    <t>Manuale</t>
  </si>
  <si>
    <t>Costo orario</t>
  </si>
  <si>
    <t>Ore lavorate nel mese</t>
  </si>
  <si>
    <t>Costo mensile</t>
  </si>
  <si>
    <t>Imposte</t>
  </si>
  <si>
    <t>Aliquota IRPEF</t>
  </si>
  <si>
    <t>gennaio</t>
  </si>
  <si>
    <t>febbraio</t>
  </si>
  <si>
    <t>periodo1</t>
  </si>
  <si>
    <t>periodo2</t>
  </si>
  <si>
    <t>lunedi</t>
  </si>
  <si>
    <t>martedì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</si>
  <si>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</si>
  <si>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</si>
  <si>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</si>
  <si>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</si>
  <si>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</si>
  <si>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</si>
  <si>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</si>
  <si>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</si>
  <si>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</si>
  <si>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</si>
  <si>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periodo3</t>
  </si>
  <si>
    <t>periodo4</t>
  </si>
  <si>
    <t>periodo5</t>
  </si>
  <si>
    <t>periodo6</t>
  </si>
  <si>
    <t>periodo7</t>
  </si>
  <si>
    <t>periodo8</t>
  </si>
  <si>
    <t>periodo9</t>
  </si>
  <si>
    <t>periodo10</t>
  </si>
  <si>
    <t>periodo11</t>
  </si>
  <si>
    <t>periodo12</t>
  </si>
  <si>
    <t>periodo13</t>
  </si>
  <si>
    <t>periodo14</t>
  </si>
  <si>
    <t>mercoledì</t>
  </si>
  <si>
    <t>giovedì</t>
  </si>
  <si>
    <t>venerdì</t>
  </si>
  <si>
    <t>sabato</t>
  </si>
  <si>
    <t>domenica</t>
  </si>
  <si>
    <t>lunedì</t>
  </si>
  <si>
    <t>Ruolo</t>
  </si>
  <si>
    <t>Dipendente</t>
  </si>
  <si>
    <t>Socio</t>
  </si>
  <si>
    <t>Stipendio netto</t>
  </si>
  <si>
    <t>Bonus dipendente</t>
  </si>
  <si>
    <t>Importo erogato</t>
  </si>
  <si>
    <t>Ruoli aziendali</t>
  </si>
  <si>
    <t>Verdi</t>
  </si>
  <si>
    <t>Giorni dall'ultima revisione</t>
  </si>
  <si>
    <t>Soglia verifica ore del mese</t>
  </si>
  <si>
    <t>Anni dalla data di immatricolazione</t>
  </si>
  <si>
    <t>Data immatricolazione/acquisto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</si>
</sst>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800]dddd\,\ mmmm\ dd\,\ yyyy"/>
    <numFmt numFmtId="165" formatCode="#,##0.00\ &quot;€&quot;"/>
    <numFmt numFmtId="166" formatCode="0.0"/>
    <numFmt numFmtId="167" formatCode="#,##0\ &quot;€&quot;"/>
    <numFmt numFmtId="168" formatCode="dd/mm/yy;@"/>
  </numFmts>
  <fonts count="3" x14ac:knownFonts="1">
    <font>
      <sz val="11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14" fontId="0" fillId="0" borderId="0" xfId="0" applyNumberFormat="1"/>
    <xf numFmtId="164" fontId="0" fillId="0" borderId="0" xfId="0" applyNumberFormat="1"/>
    <xf numFmtId="49" fontId="0" fillId="0" borderId="0" xfId="0" applyNumberFormat="1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5" fontId="0" fillId="0" borderId="0" xfId="0" applyNumberFormat="1"/>
    <xf numFmtId="166" fontId="0" fillId="0" borderId="0" xfId="0" applyNumberFormat="1"/>
    <xf numFmtId="1" fontId="0" fillId="0" borderId="0" xfId="0" applyNumberFormat="1"/>
    <xf numFmtId="167" fontId="0" fillId="0" borderId="0" xfId="0" applyNumberFormat="1"/>
    <xf numFmtId="168" fontId="0" fillId="0" borderId="0" xfId="0" applyNumberFormat="1"/>
    <xf numFmtId="168" fontId="1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7" fontId="1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0" fontId="0" fillId="0" borderId="0" xfId="0" applyNumberFormat="1"/>
    <xf numFmtId="16" fontId="0" fillId="0" borderId="0" xfId="0" applyNumberFormat="1"/>
  </cellXfs>
  <cellStyles count="1">
    <cellStyle name="Normale" xfId="0" builtinId="0"/>
  </cellStyles>
  <dxfs count="3">
    <dxf>
      <fill>
        <patternFill>
          <bgColor rgb="FFFFC7CE"/>
        </patternFill>
      </fill>
    </dxf>
    <dxf>
      <font>
        <b/>
        <i val="0"/>
        <color theme="4" tint="0.39994506668294322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Mezzi!$I$1</c:f>
              <c:strCache>
                <c:ptCount val="1"/>
                <c:pt idx="0">
                  <c:v>Costo acquisto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Mezzi!$B$2:$B$4</c:f>
              <c:strCache>
                <c:ptCount val="3"/>
                <c:pt idx="0">
                  <c:v>Doblo</c:v>
                </c:pt>
                <c:pt idx="1">
                  <c:v>Caddy</c:v>
                </c:pt>
                <c:pt idx="2">
                  <c:v>Master</c:v>
                </c:pt>
              </c:strCache>
            </c:strRef>
          </c:cat>
          <c:val>
            <c:numRef>
              <c:f>Mezzi!$I$2:$I$4</c:f>
              <c:numCache>
                <c:formatCode>#,##0\ "€"</c:formatCode>
                <c:ptCount val="3"/>
                <c:pt idx="0">
                  <c:v>25000</c:v>
                </c:pt>
                <c:pt idx="1">
                  <c:v>38000</c:v>
                </c:pt>
                <c:pt idx="2">
                  <c:v>18000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B-409B-947F-0CC343B79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994047"/>
        <c:axId val="111012287"/>
      </c:barChart>
      <c:catAx>
        <c:axId val="11099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1012287"/>
        <c:crosses val="autoZero"/>
        <c:auto val="1"/>
        <c:lblAlgn val="ctr"/>
        <c:lblOffset val="100"/>
        <c:noMultiLvlLbl val="0"/>
      </c:catAx>
      <c:valAx>
        <c:axId val="111012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09940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Personale!$J$1</c:f>
              <c:strCache>
                <c:ptCount val="1"/>
                <c:pt idx="0">
                  <c:v>Costo orario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Personale!$B$2:$B$7</c:f>
              <c:strCache>
                <c:ptCount val="6"/>
                <c:pt idx="0">
                  <c:v>Pellegrino</c:v>
                </c:pt>
                <c:pt idx="1">
                  <c:v>Verdi</c:v>
                </c:pt>
                <c:pt idx="2">
                  <c:v>Bianchi</c:v>
                </c:pt>
                <c:pt idx="3">
                  <c:v>Tuberga</c:v>
                </c:pt>
                <c:pt idx="4">
                  <c:v>Giraudo</c:v>
                </c:pt>
                <c:pt idx="5">
                  <c:v>Bergese</c:v>
                </c:pt>
              </c:strCache>
            </c:strRef>
          </c:cat>
          <c:val>
            <c:numRef>
              <c:f>Personale!$J$2:$J$7</c:f>
              <c:numCache>
                <c:formatCode>#,##0.00\ "€"</c:formatCode>
                <c:ptCount val="6"/>
                <c:pt idx="0">
                  <c:v>15</c:v>
                </c:pt>
                <c:pt idx="1">
                  <c:v>18</c:v>
                </c:pt>
                <c:pt idx="2">
                  <c:v>20</c:v>
                </c:pt>
                <c:pt idx="3">
                  <c:v>21</c:v>
                </c:pt>
                <c:pt idx="4">
                  <c:v>25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3E-411F-9D1A-B5D9D0D55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968127"/>
        <c:axId val="110970527"/>
      </c:barChart>
      <c:catAx>
        <c:axId val="110968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0970527"/>
        <c:crosses val="autoZero"/>
        <c:auto val="1"/>
        <c:lblAlgn val="ctr"/>
        <c:lblOffset val="100"/>
        <c:noMultiLvlLbl val="0"/>
      </c:catAx>
      <c:valAx>
        <c:axId val="110970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0968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479226</xdr:colOff>
      <xdr:row>7</xdr:row>
      <xdr:rowOff>5957</xdr:rowOff>
    </xdr:from>
    <xdr:to>
      <xdr:col>9</xdr:col>
      <xdr:colOff>282773</xdr:colOff>
      <xdr:row>21</xdr:row>
      <xdr:rowOff>82157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79EFA5F-AA5E-04F5-0CB0-3E4EDFC70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9</xdr:row>
      <xdr:rowOff>114306</xdr:rowOff>
    </xdr:from>
    <xdr:to>
      <xdr:col>8</xdr:col>
      <xdr:colOff>228600</xdr:colOff>
      <xdr:row>24</xdr:row>
      <xdr:rowOff>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FD774D6-800E-0B9E-3D84-80B9E5C4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51640-E8E9-415B-9536-584171540B9B}">
  <sheetPr>
    <tabColor theme="9" tint="0.39997558519241921"/>
  </sheetPr>
  <dimension ref="A1:M4"/>
  <sheetViews>
    <sheetView tabSelected="1" zoomScale="145" zoomScaleNormal="145" workbookViewId="0">
      <selection activeCell="K2" sqref="K2:K4"/>
    </sheetView>
  </sheetViews>
  <sheetFormatPr defaultRowHeight="15" x14ac:dyDescent="0.25"/>
  <cols>
    <col min="5" max="6" width="11.140625" style="11" bestFit="1" customWidth="1"/>
    <col min="7" max="7" width="10.5703125" style="11" customWidth="1"/>
    <col min="8" max="8" width="9.28515625" style="9" customWidth="1"/>
    <col min="9" max="10" width="11.140625" style="10" bestFit="1" customWidth="1"/>
    <col min="11" max="11" width="17.140625" customWidth="1"/>
    <col min="12" max="12" width="11" customWidth="1"/>
    <col min="13" max="13" width="15.7109375" customWidth="1"/>
  </cols>
  <sheetData>
    <row r="1" spans="1:13" ht="49.5" customHeight="1" x14ac:dyDescent="0.25">
      <c r="A1" s="4" t="s">
        <v>36</v>
      </c>
      <c r="B1" s="4" t="s">
        <v>34</v>
      </c>
      <c r="C1" s="4" t="s">
        <v>35</v>
      </c>
      <c r="D1" s="4" t="s">
        <v>41</v>
      </c>
      <c r="E1" s="12" t="s">
        <v>105</v>
      </c>
      <c r="F1" s="12" t="s">
        <v>37</v>
      </c>
      <c r="G1" s="12" t="s">
        <v>38</v>
      </c>
      <c r="H1" s="13" t="s">
        <v>39</v>
      </c>
      <c r="I1" s="15" t="s">
        <v>40</v>
      </c>
      <c r="J1" s="15" t="s">
        <v>43</v>
      </c>
      <c r="K1" s="4" t="s">
        <v>42</v>
      </c>
      <c r="L1" s="4" t="s">
        <v>102</v>
      </c>
      <c r="M1" s="4" t="s">
        <v>104</v>
      </c>
    </row>
    <row r="2" spans="1:13" x14ac:dyDescent="0.25">
      <c r="A2" t="s">
        <v>44</v>
      </c>
      <c r="B2" t="s">
        <v>45</v>
      </c>
      <c r="C2" t="s">
        <v>46</v>
      </c>
      <c r="D2" t="s">
        <v>47</v>
      </c>
      <c r="E2" s="11">
        <v>43952</v>
      </c>
      <c r="F2" s="11">
        <v>46002</v>
      </c>
      <c r="G2" s="11">
        <v>45693</v>
      </c>
      <c r="H2" s="9">
        <v>50000</v>
      </c>
      <c r="I2" s="10">
        <v>25000</v>
      </c>
      <c r="J2" s="10">
        <v>25000</v>
      </c>
      <c r="K2" s="7">
        <f ca="1">IF(M2&gt;7,J2,J2/7*M2)</f>
        <v>17857.142857142859</v>
      </c>
      <c r="L2" s="9">
        <f ca="1">IF(F2="",0,TODAY()-F2)</f>
        <v>0</v>
      </c>
      <c r="M2">
        <f ca="1">DATEDIF(E2,TODAY(),"y")</f>
        <v>5</v>
      </c>
    </row>
    <row r="3" spans="1:13" x14ac:dyDescent="0.25">
      <c r="A3" t="s">
        <v>48</v>
      </c>
      <c r="B3" t="s">
        <v>49</v>
      </c>
      <c r="C3" t="s">
        <v>50</v>
      </c>
      <c r="D3" t="s">
        <v>47</v>
      </c>
      <c r="E3" s="11">
        <v>45908</v>
      </c>
      <c r="H3" s="9">
        <v>500.3</v>
      </c>
      <c r="I3" s="10">
        <v>38000</v>
      </c>
      <c r="J3" s="10">
        <v>38000</v>
      </c>
      <c r="K3" s="7">
        <f t="shared" ref="K3:K4" ca="1" si="0">IF(M3&gt;7,J3,J3/7*M3)</f>
        <v>0</v>
      </c>
      <c r="L3" s="9">
        <f ca="1">IF(F3="",0,TODAY()-F3)</f>
        <v>0</v>
      </c>
      <c r="M3">
        <f t="shared" ref="M3:M4" ca="1" si="1">DATEDIF(E3,TODAY(),"y")</f>
        <v>0</v>
      </c>
    </row>
    <row r="4" spans="1:13" x14ac:dyDescent="0.25">
      <c r="A4" t="s">
        <v>51</v>
      </c>
      <c r="B4" t="s">
        <v>52</v>
      </c>
      <c r="C4" t="s">
        <v>53</v>
      </c>
      <c r="D4" t="s">
        <v>54</v>
      </c>
      <c r="E4" s="11">
        <v>39982</v>
      </c>
      <c r="F4" s="11">
        <v>45843</v>
      </c>
      <c r="G4" s="11">
        <v>45839</v>
      </c>
      <c r="H4" s="9">
        <v>170000</v>
      </c>
      <c r="I4" s="10">
        <v>18000</v>
      </c>
      <c r="J4" s="10">
        <v>25200</v>
      </c>
      <c r="K4" s="7">
        <f t="shared" ca="1" si="0"/>
        <v>25200</v>
      </c>
      <c r="L4" s="9">
        <f ca="1">IF(F4="",0,TODAY()-F4)</f>
        <v>159</v>
      </c>
      <c r="M4">
        <f t="shared" ca="1" si="1"/>
        <v>16</v>
      </c>
    </row>
  </sheetData>
  <conditionalFormatting sqref="L2:L1048576">
    <cfRule type="cellIs" dxfId="2" priority="1" operator="greaterThan">
      <formula>365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91E79-8084-43C9-A6AD-F5B255DE9B07}">
  <sheetPr>
    <tabColor theme="5"/>
  </sheetPr>
  <dimension ref="A1:O8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O1" sqref="O1:O1048576"/>
    </sheetView>
  </sheetViews>
  <sheetFormatPr defaultRowHeight="15" x14ac:dyDescent="0.25"/>
  <cols>
    <col min="2" max="2" width="11.140625" customWidth="1"/>
    <col min="3" max="3" width="12.42578125" customWidth="1"/>
    <col min="4" max="4" width="17.7109375" bestFit="1" customWidth="1"/>
    <col min="5" max="5" width="9.140625" style="3"/>
    <col min="6" max="6" width="11.5703125" customWidth="1"/>
    <col min="7" max="7" width="13.5703125" bestFit="1" customWidth="1"/>
    <col min="8" max="8" width="27" style="2" customWidth="1"/>
    <col min="9" max="9" width="10" customWidth="1"/>
    <col min="10" max="10" width="9" style="7" customWidth="1"/>
    <col min="11" max="11" width="9.140625" style="8"/>
    <col min="12" max="12" width="11.140625" style="7" bestFit="1" customWidth="1"/>
    <col min="13" max="13" width="11.140625" customWidth="1"/>
    <col min="14" max="14" width="16.140625" customWidth="1"/>
    <col min="15" max="15" width="14.7109375" style="7" customWidth="1"/>
    <col min="16" max="16" width="9.140625" customWidth="1"/>
  </cols>
  <sheetData>
    <row r="1" spans="1:15" ht="36" customHeight="1" x14ac:dyDescent="0.25">
      <c r="A1" s="4" t="s">
        <v>0</v>
      </c>
      <c r="B1" s="4" t="s">
        <v>1</v>
      </c>
      <c r="C1" s="4" t="s">
        <v>94</v>
      </c>
      <c r="D1" s="4" t="s">
        <v>2</v>
      </c>
      <c r="E1" s="6" t="s">
        <v>3</v>
      </c>
      <c r="F1" s="4" t="s">
        <v>4</v>
      </c>
      <c r="G1" s="4" t="s">
        <v>5</v>
      </c>
      <c r="H1" s="5" t="s">
        <v>6</v>
      </c>
      <c r="I1" s="4" t="s">
        <v>22</v>
      </c>
      <c r="J1" s="14" t="s">
        <v>55</v>
      </c>
      <c r="K1" s="16" t="s">
        <v>56</v>
      </c>
      <c r="L1" s="14" t="s">
        <v>57</v>
      </c>
      <c r="M1" s="14" t="s">
        <v>58</v>
      </c>
      <c r="N1" s="14" t="s">
        <v>97</v>
      </c>
      <c r="O1" s="14" t="s">
        <v>99</v>
      </c>
    </row>
    <row r="2" spans="1:15" x14ac:dyDescent="0.25">
      <c r="A2" t="s">
        <v>23</v>
      </c>
      <c r="B2" t="s">
        <v>24</v>
      </c>
      <c r="C2" t="s">
        <v>95</v>
      </c>
      <c r="D2" t="s">
        <v>25</v>
      </c>
      <c r="E2" s="3">
        <v>25430</v>
      </c>
      <c r="F2" t="s">
        <v>26</v>
      </c>
      <c r="G2" s="3">
        <v>45896547</v>
      </c>
      <c r="H2" s="2">
        <v>20224</v>
      </c>
      <c r="I2" t="s">
        <v>27</v>
      </c>
      <c r="J2" s="7">
        <v>15</v>
      </c>
      <c r="K2" s="8">
        <v>100</v>
      </c>
      <c r="L2" s="7">
        <f t="shared" ref="L2:L7" si="0">J2*K2</f>
        <v>1500</v>
      </c>
      <c r="M2" s="7">
        <f t="shared" ref="M2:M7" si="1">L2*aliquotaIRPEF</f>
        <v>150</v>
      </c>
      <c r="N2" s="7">
        <f t="shared" ref="N2:N8" si="2">L2-M2</f>
        <v>1350</v>
      </c>
      <c r="O2" s="7">
        <f t="shared" ref="O2:O7" si="3">IF(C2=ruoloBonusDipendente,N2+bonusdipendenti,N2)</f>
        <v>1400</v>
      </c>
    </row>
    <row r="3" spans="1:15" x14ac:dyDescent="0.25">
      <c r="A3" t="s">
        <v>11</v>
      </c>
      <c r="B3" t="s">
        <v>101</v>
      </c>
      <c r="C3" t="s">
        <v>95</v>
      </c>
      <c r="D3" t="s">
        <v>31</v>
      </c>
      <c r="E3" s="3" t="s">
        <v>32</v>
      </c>
      <c r="F3" t="s">
        <v>14</v>
      </c>
      <c r="G3" s="3" t="s">
        <v>33</v>
      </c>
      <c r="H3" s="2">
        <v>28734</v>
      </c>
      <c r="I3" t="s">
        <v>14</v>
      </c>
      <c r="J3" s="7">
        <v>18</v>
      </c>
      <c r="K3" s="8">
        <v>180</v>
      </c>
      <c r="L3" s="7">
        <f t="shared" si="0"/>
        <v>3240</v>
      </c>
      <c r="M3" s="7">
        <f t="shared" si="1"/>
        <v>324</v>
      </c>
      <c r="N3" s="7">
        <f t="shared" si="2"/>
        <v>2916</v>
      </c>
      <c r="O3" s="7">
        <f t="shared" si="3"/>
        <v>2966</v>
      </c>
    </row>
    <row r="4" spans="1:15" x14ac:dyDescent="0.25">
      <c r="A4" t="s">
        <v>11</v>
      </c>
      <c r="B4" t="s">
        <v>12</v>
      </c>
      <c r="C4" t="s">
        <v>95</v>
      </c>
      <c r="D4" t="s">
        <v>13</v>
      </c>
      <c r="E4" s="3" t="s">
        <v>19</v>
      </c>
      <c r="F4" t="s">
        <v>14</v>
      </c>
      <c r="G4" s="3" t="s">
        <v>20</v>
      </c>
      <c r="H4" s="2">
        <v>37524</v>
      </c>
      <c r="I4" t="s">
        <v>14</v>
      </c>
      <c r="J4" s="7">
        <v>20</v>
      </c>
      <c r="K4" s="8">
        <v>180</v>
      </c>
      <c r="L4" s="7">
        <f t="shared" si="0"/>
        <v>3600</v>
      </c>
      <c r="M4" s="7">
        <f t="shared" si="1"/>
        <v>360</v>
      </c>
      <c r="N4" s="7">
        <f t="shared" si="2"/>
        <v>3240</v>
      </c>
      <c r="O4" s="7">
        <f t="shared" si="3"/>
        <v>3290</v>
      </c>
    </row>
    <row r="5" spans="1:15" x14ac:dyDescent="0.25">
      <c r="A5" t="s">
        <v>7</v>
      </c>
      <c r="B5" t="s">
        <v>8</v>
      </c>
      <c r="C5" t="s">
        <v>95</v>
      </c>
      <c r="D5" t="s">
        <v>9</v>
      </c>
      <c r="E5" s="3">
        <v>12011</v>
      </c>
      <c r="F5" t="s">
        <v>10</v>
      </c>
      <c r="G5" s="3">
        <v>3284037474</v>
      </c>
      <c r="H5" s="2">
        <v>26837</v>
      </c>
      <c r="I5" t="s">
        <v>18</v>
      </c>
      <c r="J5" s="7">
        <v>21</v>
      </c>
      <c r="K5" s="8">
        <v>80</v>
      </c>
      <c r="L5" s="7">
        <f t="shared" si="0"/>
        <v>1680</v>
      </c>
      <c r="M5" s="7">
        <f t="shared" si="1"/>
        <v>168</v>
      </c>
      <c r="N5" s="7">
        <f t="shared" si="2"/>
        <v>1512</v>
      </c>
      <c r="O5" s="7">
        <f t="shared" si="3"/>
        <v>1562</v>
      </c>
    </row>
    <row r="6" spans="1:15" x14ac:dyDescent="0.25">
      <c r="A6" t="s">
        <v>15</v>
      </c>
      <c r="B6" t="s">
        <v>16</v>
      </c>
      <c r="C6" t="s">
        <v>96</v>
      </c>
      <c r="D6" t="s">
        <v>17</v>
      </c>
      <c r="E6" s="3">
        <v>12100</v>
      </c>
      <c r="F6" t="s">
        <v>18</v>
      </c>
      <c r="G6" s="3" t="s">
        <v>21</v>
      </c>
      <c r="H6" s="2">
        <v>31352</v>
      </c>
      <c r="I6" t="s">
        <v>18</v>
      </c>
      <c r="J6" s="7">
        <v>25</v>
      </c>
      <c r="K6" s="8">
        <v>185.5</v>
      </c>
      <c r="L6" s="7">
        <f t="shared" si="0"/>
        <v>4637.5</v>
      </c>
      <c r="M6" s="7">
        <f t="shared" si="1"/>
        <v>463.75</v>
      </c>
      <c r="N6" s="7">
        <f t="shared" si="2"/>
        <v>4173.75</v>
      </c>
      <c r="O6" s="7">
        <f t="shared" si="3"/>
        <v>4173.75</v>
      </c>
    </row>
    <row r="7" spans="1:15" x14ac:dyDescent="0.25">
      <c r="A7" t="s">
        <v>28</v>
      </c>
      <c r="B7" t="s">
        <v>29</v>
      </c>
      <c r="C7" t="s">
        <v>96</v>
      </c>
      <c r="D7" t="s">
        <v>30</v>
      </c>
      <c r="E7" s="3">
        <v>14100</v>
      </c>
      <c r="F7" t="s">
        <v>27</v>
      </c>
      <c r="G7" s="3">
        <v>12587456</v>
      </c>
      <c r="H7" s="2">
        <v>24365</v>
      </c>
      <c r="I7" t="s">
        <v>27</v>
      </c>
      <c r="J7" s="7">
        <v>30</v>
      </c>
      <c r="K7" s="8">
        <v>210</v>
      </c>
      <c r="L7" s="7">
        <f t="shared" si="0"/>
        <v>6300</v>
      </c>
      <c r="M7" s="7">
        <f t="shared" si="1"/>
        <v>630</v>
      </c>
      <c r="N7" s="7">
        <f t="shared" si="2"/>
        <v>5670</v>
      </c>
      <c r="O7" s="7">
        <f t="shared" si="3"/>
        <v>5670</v>
      </c>
    </row>
    <row r="8" spans="1:15" x14ac:dyDescent="0.25">
      <c r="G8" s="3"/>
      <c r="K8" s="8">
        <f>SUM(K2:K7)</f>
        <v>935.5</v>
      </c>
      <c r="L8" s="7">
        <f>SUM(L2:L7)</f>
        <v>20957.5</v>
      </c>
      <c r="M8" s="7">
        <f>SUM(M2:M7)</f>
        <v>2095.75</v>
      </c>
      <c r="N8" s="7">
        <f t="shared" si="2"/>
        <v>18861.75</v>
      </c>
      <c r="O8" s="7">
        <f>SUM(O2:O7)</f>
        <v>19061.75</v>
      </c>
    </row>
  </sheetData>
  <autoFilter ref="A1:O8" xr:uid="{67591E79-8084-43C9-A6AD-F5B255DE9B07}"/>
  <sortState xmlns:xlrd2="http://schemas.microsoft.com/office/spreadsheetml/2017/richdata2" ref="A2:O8">
    <sortCondition ref="A1:A8"/>
  </sortState>
  <conditionalFormatting sqref="F2:F14">
    <cfRule type="notContainsText" dxfId="1" priority="1" operator="notContains" text="Roma">
      <formula>ISERROR(SEARCH("Roma",F2))</formula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lessThan" id="{9C354A40-5BDF-4AEE-BD74-C67C96B1B14C}">
            <xm:f>'Dati contabili'!$B$5</xm:f>
            <x14:dxf>
              <fill>
                <patternFill>
                  <bgColor rgb="FFFFC7CE"/>
                </patternFill>
              </fill>
            </x14:dxf>
          </x14:cfRule>
          <xm:sqref>K1:K1048576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Ruolo non ammesso" prompt="In questa cella va inserito il ruolo della persona nell'azienda, scegliendo tra i valori disponibili. Per evantuali valori non presenti contattare il tecnico" xr:uid="{ADFFD84E-9379-45E0-8556-A28934FCAA15}">
          <x14:formula1>
            <xm:f>'Dati contabili'!$B$4:$C$4</xm:f>
          </x14:formula1>
          <xm:sqref>C2:C7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F1322-E156-4CC1-A163-900BC6A6EE98}">
  <dimension ref="A1:C5"/>
  <sheetViews>
    <sheetView zoomScale="145" zoomScaleNormal="145" workbookViewId="0">
      <selection activeCell="B6" sqref="B6"/>
    </sheetView>
  </sheetViews>
  <sheetFormatPr defaultRowHeight="15" x14ac:dyDescent="0.25"/>
  <cols>
    <col min="1" max="1" width="17.7109375" customWidth="1"/>
    <col min="2" max="2" width="11" customWidth="1"/>
  </cols>
  <sheetData>
    <row r="1" spans="1:3" x14ac:dyDescent="0.25">
      <c r="A1" t="s">
        <v>59</v>
      </c>
      <c r="B1" s="17">
        <v>0.1</v>
      </c>
    </row>
    <row r="2" spans="1:3" x14ac:dyDescent="0.25">
      <c r="A2" t="s">
        <v>98</v>
      </c>
      <c r="B2" s="7">
        <v>50</v>
      </c>
    </row>
    <row r="4" spans="1:3" x14ac:dyDescent="0.25">
      <c r="A4" t="s">
        <v>100</v>
      </c>
      <c r="B4" t="s">
        <v>95</v>
      </c>
      <c r="C4" t="s">
        <v>96</v>
      </c>
    </row>
    <row r="5" spans="1:3" x14ac:dyDescent="0.25">
      <c r="A5" t="s">
        <v>103</v>
      </c>
      <c r="B5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B7812-0F94-45DC-83AD-1DB551A0A1A7}">
  <dimension ref="A1:G14"/>
  <sheetViews>
    <sheetView zoomScale="145" zoomScaleNormal="145" workbookViewId="0"/>
  </sheetViews>
  <sheetFormatPr defaultRowHeight="15" x14ac:dyDescent="0.25"/>
  <cols>
    <col min="6" max="6" width="11.140625" bestFit="1" customWidth="1"/>
  </cols>
  <sheetData>
    <row r="1" spans="1:7" x14ac:dyDescent="0.25">
      <c r="A1">
        <v>1</v>
      </c>
      <c r="B1" t="s">
        <v>60</v>
      </c>
      <c r="C1">
        <v>7</v>
      </c>
      <c r="D1" t="s">
        <v>62</v>
      </c>
      <c r="E1" t="s">
        <v>64</v>
      </c>
      <c r="F1" s="1">
        <v>45993</v>
      </c>
      <c r="G1" s="18">
        <v>46022</v>
      </c>
    </row>
    <row r="2" spans="1:7" x14ac:dyDescent="0.25">
      <c r="A2">
        <v>2</v>
      </c>
      <c r="B2" t="s">
        <v>61</v>
      </c>
      <c r="C2">
        <v>14</v>
      </c>
      <c r="D2" t="s">
        <v>63</v>
      </c>
      <c r="E2" t="s">
        <v>65</v>
      </c>
      <c r="F2" s="1">
        <v>46028</v>
      </c>
      <c r="G2" s="18">
        <v>46053</v>
      </c>
    </row>
    <row r="3" spans="1:7" x14ac:dyDescent="0.25">
      <c r="A3">
        <v>3</v>
      </c>
      <c r="B3" t="s">
        <v>66</v>
      </c>
      <c r="C3">
        <v>21</v>
      </c>
      <c r="D3" t="s">
        <v>76</v>
      </c>
      <c r="E3" t="s">
        <v>88</v>
      </c>
      <c r="F3" s="1">
        <v>46056</v>
      </c>
      <c r="G3" s="18">
        <v>46081</v>
      </c>
    </row>
    <row r="4" spans="1:7" x14ac:dyDescent="0.25">
      <c r="A4">
        <v>4</v>
      </c>
      <c r="B4" t="s">
        <v>67</v>
      </c>
      <c r="C4">
        <v>28</v>
      </c>
      <c r="D4" t="s">
        <v>77</v>
      </c>
      <c r="E4" t="s">
        <v>89</v>
      </c>
      <c r="F4" s="1">
        <v>45993</v>
      </c>
      <c r="G4" s="18">
        <v>46112</v>
      </c>
    </row>
    <row r="5" spans="1:7" x14ac:dyDescent="0.25">
      <c r="A5">
        <v>5</v>
      </c>
      <c r="B5" t="s">
        <v>68</v>
      </c>
      <c r="C5">
        <v>35</v>
      </c>
      <c r="D5" t="s">
        <v>78</v>
      </c>
      <c r="E5" t="s">
        <v>90</v>
      </c>
      <c r="F5" s="1">
        <v>46028</v>
      </c>
      <c r="G5" s="18">
        <v>46142</v>
      </c>
    </row>
    <row r="6" spans="1:7" x14ac:dyDescent="0.25">
      <c r="A6">
        <v>6</v>
      </c>
      <c r="B6" t="s">
        <v>69</v>
      </c>
      <c r="C6">
        <v>42</v>
      </c>
      <c r="D6" t="s">
        <v>79</v>
      </c>
      <c r="E6" t="s">
        <v>91</v>
      </c>
      <c r="F6" s="1">
        <v>46056</v>
      </c>
      <c r="G6" s="18">
        <v>46173</v>
      </c>
    </row>
    <row r="7" spans="1:7" x14ac:dyDescent="0.25">
      <c r="A7">
        <v>7</v>
      </c>
      <c r="B7" t="s">
        <v>70</v>
      </c>
      <c r="C7">
        <v>49</v>
      </c>
      <c r="D7" t="s">
        <v>80</v>
      </c>
      <c r="E7" t="s">
        <v>92</v>
      </c>
      <c r="F7" s="1">
        <v>45993</v>
      </c>
      <c r="G7" s="18">
        <v>46203</v>
      </c>
    </row>
    <row r="8" spans="1:7" x14ac:dyDescent="0.25">
      <c r="A8">
        <v>8</v>
      </c>
      <c r="B8" t="s">
        <v>71</v>
      </c>
      <c r="C8">
        <v>56</v>
      </c>
      <c r="D8" t="s">
        <v>81</v>
      </c>
      <c r="E8" t="s">
        <v>93</v>
      </c>
      <c r="F8" s="1">
        <v>46028</v>
      </c>
      <c r="G8" s="18">
        <v>46234</v>
      </c>
    </row>
    <row r="9" spans="1:7" x14ac:dyDescent="0.25">
      <c r="A9">
        <v>9</v>
      </c>
      <c r="B9" t="s">
        <v>72</v>
      </c>
      <c r="C9">
        <v>63</v>
      </c>
      <c r="D9" t="s">
        <v>82</v>
      </c>
      <c r="E9" t="s">
        <v>65</v>
      </c>
      <c r="F9" s="1">
        <v>46056</v>
      </c>
      <c r="G9" s="18">
        <v>46265</v>
      </c>
    </row>
    <row r="10" spans="1:7" x14ac:dyDescent="0.25">
      <c r="A10">
        <v>10</v>
      </c>
      <c r="B10" t="s">
        <v>73</v>
      </c>
      <c r="C10">
        <v>70</v>
      </c>
      <c r="D10" t="s">
        <v>83</v>
      </c>
      <c r="E10" t="s">
        <v>88</v>
      </c>
      <c r="F10" s="1">
        <v>45993</v>
      </c>
      <c r="G10" s="18">
        <v>46295</v>
      </c>
    </row>
    <row r="11" spans="1:7" x14ac:dyDescent="0.25">
      <c r="A11">
        <v>11</v>
      </c>
      <c r="B11" t="s">
        <v>74</v>
      </c>
      <c r="C11">
        <v>77</v>
      </c>
      <c r="D11" t="s">
        <v>84</v>
      </c>
      <c r="E11" t="s">
        <v>89</v>
      </c>
      <c r="F11" s="1">
        <v>46028</v>
      </c>
      <c r="G11" s="18">
        <v>46326</v>
      </c>
    </row>
    <row r="12" spans="1:7" x14ac:dyDescent="0.25">
      <c r="B12" t="s">
        <v>75</v>
      </c>
      <c r="C12">
        <v>84</v>
      </c>
      <c r="D12" t="s">
        <v>85</v>
      </c>
      <c r="E12" t="s">
        <v>90</v>
      </c>
      <c r="F12" s="1">
        <v>46056</v>
      </c>
      <c r="G12" s="18">
        <v>46356</v>
      </c>
    </row>
    <row r="13" spans="1:7" x14ac:dyDescent="0.25">
      <c r="B13" t="s">
        <v>60</v>
      </c>
      <c r="C13">
        <v>91</v>
      </c>
      <c r="D13" t="s">
        <v>86</v>
      </c>
      <c r="E13" t="s">
        <v>91</v>
      </c>
      <c r="F13" s="1">
        <v>45993</v>
      </c>
      <c r="G13" s="18">
        <v>46387</v>
      </c>
    </row>
    <row r="14" spans="1:7" x14ac:dyDescent="0.25">
      <c r="B14" t="s">
        <v>61</v>
      </c>
      <c r="C14">
        <v>98</v>
      </c>
      <c r="D14" t="s">
        <v>87</v>
      </c>
      <c r="E14" t="s">
        <v>92</v>
      </c>
      <c r="F14" s="1">
        <v>46028</v>
      </c>
      <c r="G14" s="18">
        <v>46418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Mezzi</vt:lpstr>
      <vt:lpstr>Personale</vt:lpstr>
      <vt:lpstr>Dati contabili</vt:lpstr>
      <vt:lpstr>Prove</vt:lpstr>
      <vt:lpstr>aliquotaIRPEF</vt:lpstr>
      <vt:lpstr>bonusdipendenti</vt:lpstr>
      <vt:lpstr>ruoloBonusDipendente</vt:lpstr>
      <vt:lpstr>sogliaoremese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 Tuberga</dc:creator>
  <cp:lastModifiedBy>luigi</cp:lastModifiedBy>
  <cp:lastPrinted>2025-12-11T13:48:25Z</cp:lastPrinted>
  <dcterms:created xsi:type="dcterms:W3CDTF">2025-12-10T08:40:16Z</dcterms:created>
  <dcterms:modified xsi:type="dcterms:W3CDTF">2025-12-11T14:12:32Z</dcterms:modified>
</cp:coreProperties>
</file>